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1 BIME" sheetId="1" r:id="rId1"/>
  </sheets>
  <definedNames>
    <definedName name="Excel_BuiltIn_Print_Area_1_1">"$#REF!.$A$1:$G$54"</definedName>
    <definedName name="Excel_BuiltIn_Print_Area_10">"$#REF!.$A$1:$G$54"</definedName>
  </definedNames>
  <calcPr calcId="125725" iterateDelta="1E-4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B33"/>
  <c r="D33" s="1"/>
  <c r="H33" s="1"/>
  <c r="J32"/>
  <c r="I32"/>
  <c r="D32"/>
  <c r="H32" s="1"/>
  <c r="I31"/>
  <c r="G31"/>
  <c r="F31"/>
  <c r="J31" s="1"/>
  <c r="D31"/>
  <c r="H31" s="1"/>
  <c r="B31"/>
  <c r="J30"/>
  <c r="I30"/>
  <c r="B30"/>
  <c r="D30" s="1"/>
  <c r="G29"/>
  <c r="F29"/>
  <c r="J29" s="1"/>
  <c r="E29"/>
  <c r="I29" s="1"/>
  <c r="C29"/>
  <c r="G28"/>
  <c r="F28"/>
  <c r="J28" s="1"/>
  <c r="E28"/>
  <c r="I28" s="1"/>
  <c r="D28"/>
  <c r="H28" s="1"/>
  <c r="B28"/>
  <c r="G27"/>
  <c r="F27"/>
  <c r="J27" s="1"/>
  <c r="E27"/>
  <c r="I27" s="1"/>
  <c r="D27"/>
  <c r="H27" s="1"/>
  <c r="B27"/>
  <c r="G26"/>
  <c r="G34" s="1"/>
  <c r="G36" s="1"/>
  <c r="G38" s="1"/>
  <c r="F26"/>
  <c r="F34" s="1"/>
  <c r="E26"/>
  <c r="E34" s="1"/>
  <c r="C26"/>
  <c r="C34" s="1"/>
  <c r="C36" s="1"/>
  <c r="C38" s="1"/>
  <c r="B26"/>
  <c r="J20"/>
  <c r="D18"/>
  <c r="F18" s="1"/>
  <c r="F17" s="1"/>
  <c r="H17"/>
  <c r="D17"/>
  <c r="B17"/>
  <c r="D16"/>
  <c r="F16" s="1"/>
  <c r="F14" s="1"/>
  <c r="J15"/>
  <c r="H14"/>
  <c r="B14"/>
  <c r="B19" s="1"/>
  <c r="B21" s="1"/>
  <c r="B23" s="1"/>
  <c r="J12"/>
  <c r="J11"/>
  <c r="H11"/>
  <c r="F11"/>
  <c r="D11"/>
  <c r="B11"/>
  <c r="F10"/>
  <c r="D10"/>
  <c r="J10" s="1"/>
  <c r="D9"/>
  <c r="F9" s="1"/>
  <c r="F8"/>
  <c r="D8"/>
  <c r="J8" s="1"/>
  <c r="D7"/>
  <c r="F7" s="1"/>
  <c r="F6" s="1"/>
  <c r="H6"/>
  <c r="J6" s="1"/>
  <c r="D6"/>
  <c r="B6"/>
  <c r="F36" l="1"/>
  <c r="J34"/>
  <c r="H30"/>
  <c r="D29"/>
  <c r="H29" s="1"/>
  <c r="E36"/>
  <c r="I34"/>
  <c r="F19"/>
  <c r="F21" s="1"/>
  <c r="F23" s="1"/>
  <c r="J7"/>
  <c r="J9"/>
  <c r="J16"/>
  <c r="J18"/>
  <c r="J17" s="1"/>
  <c r="H19"/>
  <c r="D26"/>
  <c r="J26"/>
  <c r="D14"/>
  <c r="I26"/>
  <c r="B29"/>
  <c r="B34" s="1"/>
  <c r="B36" s="1"/>
  <c r="B38" s="1"/>
  <c r="H21" l="1"/>
  <c r="E38"/>
  <c r="I38" s="1"/>
  <c r="I36"/>
  <c r="J36"/>
  <c r="J38"/>
  <c r="H22"/>
  <c r="D19"/>
  <c r="D21" s="1"/>
  <c r="D23" s="1"/>
  <c r="J14"/>
  <c r="D34"/>
  <c r="H26"/>
  <c r="D36" l="1"/>
  <c r="H34"/>
  <c r="J19"/>
  <c r="J21"/>
  <c r="J23" s="1"/>
  <c r="H23"/>
  <c r="F37" s="1"/>
  <c r="F38" s="1"/>
  <c r="H36" l="1"/>
  <c r="D38"/>
  <c r="H38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<sst xmlns="http://schemas.openxmlformats.org/spreadsheetml/2006/main" count="54" uniqueCount="53">
  <si>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</si>
  <si>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</si>
  <si>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</si>
  <si>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1º Bimestre 2021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</si>
  <si>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</si>
  <si>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</si>
  <si>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</si>
  <si>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</si>
  <si>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</si>
  <si>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</si>
  <si>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</si>
  <si>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</si>
  <si>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</si>
  <si>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</si>
  <si>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</si>
  <si>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</si>
  <si>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</si>
  <si>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</si>
  <si>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</si>
  <si>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</si>
  <si>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</si>
  <si>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</si>
  <si>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</si>
  <si>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</si>
  <si>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</si>
  <si>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</si>
  <si>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</si>
  <si>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</si>
  <si>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</si>
  <si>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</si>
  <si>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</si>
  <si>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</si>
  <si>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</si>
  <si>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</si>
  <si>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</si>
  <si>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</si>
  <si>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</si>
  <si>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</si>
  <si>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</si>
  <si>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</si>
  <si>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</si>
  <si>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</si>
  <si>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</si>
  <si>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</si>
  <si>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</si>
  <si>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</si>
  <si>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</si>
  <si>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</si>
  <si>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</si>
  <si>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</si>
  <si>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Luiz Carlos da Costa Valle               Francisco Jair Gonçalves Vella                                            Livia Tavares Benetti               Thaize Aparecida Martins de Abreu</t>
  </si>
  <si>
    <t>Presidente da EMDURB                Diretor Administrativo Financeiro                                                    Contadora                                Resp. Controle Interno</t>
  </si>
  <si>
    <t xml:space="preserve">                                                                                                                                              CRC 1SP268936/O-0                               Exercício 2021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</si>
</sst>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5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Normal="100" workbookViewId="0">
      <pane xSplit="1" topLeftCell="B1" activePane="topRight" state="frozen"/>
      <selection activeCell="A10" sqref="A10"/>
      <selection pane="topRight" activeCell="F31" sqref="F31"/>
    </sheetView>
  </sheetViews>
  <sheetFormatPr defaultColWidth="8.7109375" defaultRowHeight="12.75"/>
  <cols>
    <col min="1" max="1" width="42.7109375" customWidth="1"/>
    <col min="2" max="2" width="12.5703125" customWidth="1"/>
    <col min="3" max="3" width="10.5703125" customWidth="1"/>
    <col min="4" max="6" width="12.5703125" customWidth="1"/>
    <col min="7" max="7" width="11.42578125" customWidth="1"/>
    <col min="8" max="9" width="12.5703125" customWidth="1"/>
    <col min="10" max="10" width="13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8634684</v>
      </c>
      <c r="C6" s="7"/>
      <c r="D6" s="7">
        <f>SUM(D7:D10)</f>
        <v>8634684</v>
      </c>
      <c r="E6" s="7"/>
      <c r="F6" s="7">
        <f>SUM(F7:F10)</f>
        <v>1439114</v>
      </c>
      <c r="G6" s="7"/>
      <c r="H6" s="7">
        <f>SUM(H7:H10)</f>
        <v>1006794.4999999999</v>
      </c>
      <c r="I6" s="7"/>
      <c r="J6" s="8">
        <f>H6-D6</f>
        <v>-7627889.5</v>
      </c>
    </row>
    <row r="7" spans="1:10" ht="13.5" customHeight="1">
      <c r="A7" s="9" t="s">
        <v>11</v>
      </c>
      <c r="B7" s="10">
        <v>4647000</v>
      </c>
      <c r="C7" s="10"/>
      <c r="D7" s="10">
        <f>B7</f>
        <v>4647000</v>
      </c>
      <c r="E7" s="10"/>
      <c r="F7" s="10">
        <f>D7/12*2</f>
        <v>774500</v>
      </c>
      <c r="G7" s="10"/>
      <c r="H7" s="10">
        <v>504648.54</v>
      </c>
      <c r="I7" s="10"/>
      <c r="J7" s="11">
        <f>H7-D7</f>
        <v>-4142351.46</v>
      </c>
    </row>
    <row r="8" spans="1:10">
      <c r="A8" s="9" t="s">
        <v>12</v>
      </c>
      <c r="B8" s="10">
        <v>771800</v>
      </c>
      <c r="C8" s="10"/>
      <c r="D8" s="10">
        <f>B8</f>
        <v>771800</v>
      </c>
      <c r="E8" s="10"/>
      <c r="F8" s="10">
        <f>D8/12*2</f>
        <v>128633.33333333333</v>
      </c>
      <c r="G8" s="10"/>
      <c r="H8" s="10">
        <v>86920.66</v>
      </c>
      <c r="I8" s="10"/>
      <c r="J8" s="11">
        <f>H8-D8</f>
        <v>-684879.34</v>
      </c>
    </row>
    <row r="9" spans="1:10">
      <c r="A9" s="9" t="s">
        <v>13</v>
      </c>
      <c r="B9" s="10">
        <v>2827684</v>
      </c>
      <c r="C9" s="10"/>
      <c r="D9" s="10">
        <f>B9</f>
        <v>2827684</v>
      </c>
      <c r="E9" s="10"/>
      <c r="F9" s="10">
        <f>D9/12*2</f>
        <v>471280.66666666669</v>
      </c>
      <c r="G9" s="10"/>
      <c r="H9" s="10">
        <v>337316.21</v>
      </c>
      <c r="I9" s="10"/>
      <c r="J9" s="11">
        <f>H9-D9</f>
        <v>-2490367.79</v>
      </c>
    </row>
    <row r="10" spans="1:10">
      <c r="A10" s="9" t="s">
        <v>14</v>
      </c>
      <c r="B10" s="10">
        <v>388200</v>
      </c>
      <c r="C10" s="10"/>
      <c r="D10" s="10">
        <f>B10</f>
        <v>388200</v>
      </c>
      <c r="E10" s="10"/>
      <c r="F10" s="10">
        <f>D10/12*2</f>
        <v>64700</v>
      </c>
      <c r="G10" s="10"/>
      <c r="H10" s="10">
        <v>77909.09</v>
      </c>
      <c r="I10" s="10"/>
      <c r="J10" s="11">
        <f>H10-D10</f>
        <v>-310290.91000000003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57796722</v>
      </c>
      <c r="C14" s="7"/>
      <c r="D14" s="7">
        <f>SUM(D15:D16)</f>
        <v>57796722</v>
      </c>
      <c r="E14" s="7"/>
      <c r="F14" s="7">
        <f>SUM(F15:F16)</f>
        <v>9632787</v>
      </c>
      <c r="G14" s="7"/>
      <c r="H14" s="7">
        <f>SUM(H15:H16)</f>
        <v>7303898.3600000003</v>
      </c>
      <c r="I14" s="7"/>
      <c r="J14" s="14">
        <f>H14-D14</f>
        <v>-50492823.640000001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57796722</v>
      </c>
      <c r="C16" s="13"/>
      <c r="D16" s="13">
        <f>B16</f>
        <v>57796722</v>
      </c>
      <c r="E16" s="13"/>
      <c r="F16" s="13">
        <f>D16/12*2</f>
        <v>9632787</v>
      </c>
      <c r="G16" s="13"/>
      <c r="H16" s="13">
        <v>7303898.3600000003</v>
      </c>
      <c r="I16" s="13"/>
      <c r="J16" s="11">
        <f>H16-D16</f>
        <v>-50492823.640000001</v>
      </c>
    </row>
    <row r="17" spans="1:10" ht="12.75" customHeight="1">
      <c r="A17" s="4" t="s">
        <v>21</v>
      </c>
      <c r="B17" s="12">
        <f>B18</f>
        <v>861000</v>
      </c>
      <c r="C17" s="12"/>
      <c r="D17" s="12">
        <f>D18</f>
        <v>861000</v>
      </c>
      <c r="E17" s="12"/>
      <c r="F17" s="12">
        <f>F18</f>
        <v>143500</v>
      </c>
      <c r="G17" s="12"/>
      <c r="H17" s="12">
        <f>H18</f>
        <v>145470.56</v>
      </c>
      <c r="I17" s="12"/>
      <c r="J17" s="15">
        <f>J18</f>
        <v>-715529.44</v>
      </c>
    </row>
    <row r="18" spans="1:10" ht="12.75" customHeight="1">
      <c r="A18" s="9" t="s">
        <v>22</v>
      </c>
      <c r="B18" s="13">
        <v>861000</v>
      </c>
      <c r="C18" s="13"/>
      <c r="D18" s="13">
        <f>B18</f>
        <v>861000</v>
      </c>
      <c r="E18" s="13"/>
      <c r="F18" s="13">
        <f>D18/12*2</f>
        <v>143500</v>
      </c>
      <c r="G18" s="13"/>
      <c r="H18" s="13">
        <v>145470.56</v>
      </c>
      <c r="I18" s="13"/>
      <c r="J18" s="11">
        <f>H18-D18</f>
        <v>-715529.44</v>
      </c>
    </row>
    <row r="19" spans="1:10">
      <c r="A19" s="4" t="s">
        <v>23</v>
      </c>
      <c r="B19" s="7">
        <f>SUM(B14+B6+B17)</f>
        <v>67292406</v>
      </c>
      <c r="C19" s="7"/>
      <c r="D19" s="7">
        <f>SUM(D14+D6+D17)</f>
        <v>67292406</v>
      </c>
      <c r="E19" s="7"/>
      <c r="F19" s="7">
        <f>SUM(F14+F6+F17)</f>
        <v>11215401</v>
      </c>
      <c r="G19" s="7"/>
      <c r="H19" s="7">
        <f>SUM(H14+H6+H17)</f>
        <v>8456163.4199999999</v>
      </c>
      <c r="I19" s="7"/>
      <c r="J19" s="8">
        <f>H19-D19</f>
        <v>-58836242.579999998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67292406</v>
      </c>
      <c r="C21" s="7"/>
      <c r="D21" s="7">
        <f>SUM(D19:E20)</f>
        <v>67292406</v>
      </c>
      <c r="E21" s="7"/>
      <c r="F21" s="7">
        <f>SUM(F19:G20)</f>
        <v>11215401</v>
      </c>
      <c r="G21" s="7"/>
      <c r="H21" s="7">
        <f>SUM(H19:I20)</f>
        <v>8456163.4199999999</v>
      </c>
      <c r="I21" s="7"/>
      <c r="J21" s="8">
        <f>H21-D21</f>
        <v>-58836242.579999998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1139854.129999999</v>
      </c>
      <c r="I22" s="7"/>
      <c r="J22" s="16"/>
    </row>
    <row r="23" spans="1:10">
      <c r="A23" s="4" t="s">
        <v>27</v>
      </c>
      <c r="B23" s="7">
        <f>SUM(B21:C22)</f>
        <v>67292406</v>
      </c>
      <c r="C23" s="7"/>
      <c r="D23" s="7">
        <f>SUM(D21:E22)</f>
        <v>67292406</v>
      </c>
      <c r="E23" s="7"/>
      <c r="F23" s="7">
        <f>SUM(F21:G22)</f>
        <v>11215401</v>
      </c>
      <c r="G23" s="7"/>
      <c r="H23" s="7">
        <f>SUM(H21:I22)</f>
        <v>9596017.5499999989</v>
      </c>
      <c r="I23" s="7"/>
      <c r="J23" s="8">
        <f>J21</f>
        <v>-58836242.579999998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 t="shared" ref="B26:G26" si="0">B27+B28</f>
        <v>63589406</v>
      </c>
      <c r="C26" s="20">
        <f t="shared" si="0"/>
        <v>0</v>
      </c>
      <c r="D26" s="20">
        <f t="shared" si="0"/>
        <v>63589406</v>
      </c>
      <c r="E26" s="20">
        <f t="shared" si="0"/>
        <v>29988332.91</v>
      </c>
      <c r="F26" s="20">
        <f t="shared" si="0"/>
        <v>9214981.7400000002</v>
      </c>
      <c r="G26" s="20">
        <f t="shared" si="0"/>
        <v>5105337.68</v>
      </c>
      <c r="H26" s="21">
        <f t="shared" ref="H26:J36" si="1">D26-E26</f>
        <v>33601073.090000004</v>
      </c>
      <c r="I26" s="21">
        <f t="shared" si="1"/>
        <v>20773351.170000002</v>
      </c>
      <c r="J26" s="22">
        <f t="shared" si="1"/>
        <v>4109644.0600000005</v>
      </c>
    </row>
    <row r="27" spans="1:10">
      <c r="A27" s="9" t="s">
        <v>38</v>
      </c>
      <c r="B27" s="23">
        <f>31785671+12787169+266814+1000+83048</f>
        <v>44923702</v>
      </c>
      <c r="C27" s="23">
        <v>0</v>
      </c>
      <c r="D27" s="23">
        <f>B27-C27</f>
        <v>44923702</v>
      </c>
      <c r="E27" s="23">
        <f>4999761.61+12787169+58280.41+0</f>
        <v>17845211.02</v>
      </c>
      <c r="F27" s="23">
        <f>4999761.61+1989893.13+58280.41+0</f>
        <v>7047935.1500000004</v>
      </c>
      <c r="G27" s="23">
        <f>2543944.07+990223.44+58280.41+0</f>
        <v>3592447.92</v>
      </c>
      <c r="H27" s="24">
        <f t="shared" si="1"/>
        <v>27078490.98</v>
      </c>
      <c r="I27" s="24">
        <f t="shared" si="1"/>
        <v>10797275.869999999</v>
      </c>
      <c r="J27" s="25">
        <f t="shared" si="1"/>
        <v>3455487.2300000004</v>
      </c>
    </row>
    <row r="28" spans="1:10">
      <c r="A28" s="9" t="s">
        <v>39</v>
      </c>
      <c r="B28" s="23">
        <f>4090685+215000+11760000+1110000+960000+398019+1000+60000+20000+1000+50000</f>
        <v>18665704</v>
      </c>
      <c r="C28" s="23">
        <v>0</v>
      </c>
      <c r="D28" s="23">
        <f>B28-C28</f>
        <v>18665704</v>
      </c>
      <c r="E28" s="23">
        <f>0+932348.94+202265.16+10383151.73+545757.11+64735.42+4000+2851.98+2261.55+5750</f>
        <v>12143121.890000001</v>
      </c>
      <c r="F28" s="23">
        <f>0+391341.46+34204.98+1603232.58+69499.7+59654.34+4000+2851.98+2261.55</f>
        <v>2167046.59</v>
      </c>
      <c r="G28" s="23">
        <f>0+34411.66+23390.48+1389825.3+15384.21+40764.58+4000+2851.98+2261.55</f>
        <v>1512889.76</v>
      </c>
      <c r="H28" s="24">
        <f t="shared" si="1"/>
        <v>6522582.1099999994</v>
      </c>
      <c r="I28" s="24">
        <f t="shared" si="1"/>
        <v>9976075.3000000007</v>
      </c>
      <c r="J28" s="25">
        <f t="shared" si="1"/>
        <v>654156.82999999984</v>
      </c>
    </row>
    <row r="29" spans="1:10">
      <c r="A29" s="4" t="s">
        <v>40</v>
      </c>
      <c r="B29" s="26">
        <f t="shared" ref="B29:G29" si="2">B30+B31</f>
        <v>2051000</v>
      </c>
      <c r="C29" s="26">
        <f t="shared" si="2"/>
        <v>0</v>
      </c>
      <c r="D29" s="26">
        <f t="shared" si="2"/>
        <v>2051000</v>
      </c>
      <c r="E29" s="26">
        <f t="shared" si="2"/>
        <v>824060</v>
      </c>
      <c r="F29" s="26">
        <f t="shared" si="2"/>
        <v>192898.04</v>
      </c>
      <c r="G29" s="26">
        <f t="shared" si="2"/>
        <v>192898.04</v>
      </c>
      <c r="H29" s="21">
        <f t="shared" si="1"/>
        <v>1226940</v>
      </c>
      <c r="I29" s="21">
        <f t="shared" si="1"/>
        <v>631161.96</v>
      </c>
      <c r="J29" s="22">
        <f t="shared" si="1"/>
        <v>0</v>
      </c>
    </row>
    <row r="30" spans="1:10">
      <c r="A30" s="9" t="s">
        <v>41</v>
      </c>
      <c r="B30" s="23">
        <f>200000</f>
        <v>200000</v>
      </c>
      <c r="C30" s="23">
        <v>0</v>
      </c>
      <c r="D30" s="23">
        <f>B30-C30</f>
        <v>200000</v>
      </c>
      <c r="E30" s="23">
        <v>860</v>
      </c>
      <c r="F30" s="23">
        <v>0</v>
      </c>
      <c r="G30" s="23">
        <v>0</v>
      </c>
      <c r="H30" s="24">
        <f t="shared" si="1"/>
        <v>199140</v>
      </c>
      <c r="I30" s="24">
        <f t="shared" si="1"/>
        <v>860</v>
      </c>
      <c r="J30" s="25">
        <f t="shared" si="1"/>
        <v>0</v>
      </c>
    </row>
    <row r="31" spans="1:10">
      <c r="A31" s="9" t="s">
        <v>42</v>
      </c>
      <c r="B31" s="23">
        <f>1850000+1000</f>
        <v>1851000</v>
      </c>
      <c r="C31" s="23">
        <v>0</v>
      </c>
      <c r="D31" s="23">
        <f>B31-C31</f>
        <v>1851000</v>
      </c>
      <c r="E31" s="23">
        <v>823200</v>
      </c>
      <c r="F31" s="23">
        <f>192898.04+0</f>
        <v>192898.04</v>
      </c>
      <c r="G31" s="23">
        <f>192898.04</f>
        <v>192898.04</v>
      </c>
      <c r="H31" s="24">
        <f t="shared" si="1"/>
        <v>1027800</v>
      </c>
      <c r="I31" s="24">
        <f t="shared" si="1"/>
        <v>630301.96</v>
      </c>
      <c r="J31" s="25">
        <f t="shared" si="1"/>
        <v>0</v>
      </c>
    </row>
    <row r="32" spans="1:10">
      <c r="A32" s="4" t="s">
        <v>43</v>
      </c>
      <c r="B32" s="26">
        <v>300000</v>
      </c>
      <c r="C32" s="26">
        <v>0</v>
      </c>
      <c r="D32" s="26">
        <f>B32+C32</f>
        <v>300000</v>
      </c>
      <c r="E32" s="26">
        <v>0</v>
      </c>
      <c r="F32" s="26">
        <v>0</v>
      </c>
      <c r="G32" s="26">
        <v>0</v>
      </c>
      <c r="H32" s="21">
        <f t="shared" si="1"/>
        <v>300000</v>
      </c>
      <c r="I32" s="21">
        <f t="shared" si="1"/>
        <v>0</v>
      </c>
      <c r="J32" s="22">
        <f t="shared" si="1"/>
        <v>0</v>
      </c>
    </row>
    <row r="33" spans="1:10">
      <c r="A33" s="9" t="s">
        <v>44</v>
      </c>
      <c r="B33" s="23">
        <f>280000+942000+130000</f>
        <v>1352000</v>
      </c>
      <c r="C33" s="23">
        <v>0</v>
      </c>
      <c r="D33" s="23">
        <f>B33-C33</f>
        <v>1352000</v>
      </c>
      <c r="E33" s="23">
        <f>230000+872823.36+130000</f>
        <v>1232823.3599999999</v>
      </c>
      <c r="F33" s="23">
        <f>42667.21+145470.56+0</f>
        <v>188137.77</v>
      </c>
      <c r="G33" s="23">
        <f>21749.76+145470.56+0</f>
        <v>167220.32</v>
      </c>
      <c r="H33" s="24">
        <f t="shared" si="1"/>
        <v>119176.64000000013</v>
      </c>
      <c r="I33" s="24">
        <f t="shared" si="1"/>
        <v>1044685.5899999999</v>
      </c>
      <c r="J33" s="25">
        <f t="shared" si="1"/>
        <v>20917.449999999983</v>
      </c>
    </row>
    <row r="34" spans="1:10">
      <c r="A34" s="4" t="s">
        <v>45</v>
      </c>
      <c r="B34" s="26">
        <f>SUM(B26+B29+B32+B33)</f>
        <v>67292406</v>
      </c>
      <c r="C34" s="26">
        <f>SUM(C26,C29,C32,C33)</f>
        <v>0</v>
      </c>
      <c r="D34" s="26">
        <f>SUM(D26+D29+D32+D33)</f>
        <v>67292406</v>
      </c>
      <c r="E34" s="26">
        <f>SUM(E26+E29+E32+E33)</f>
        <v>32045216.27</v>
      </c>
      <c r="F34" s="26">
        <f>SUM(F26+F29+F32+F33)</f>
        <v>9596017.5499999989</v>
      </c>
      <c r="G34" s="26">
        <f>SUM(G26+G29+G32+G33)</f>
        <v>5465456.04</v>
      </c>
      <c r="H34" s="21">
        <f t="shared" si="1"/>
        <v>35247189.730000004</v>
      </c>
      <c r="I34" s="21">
        <f t="shared" si="1"/>
        <v>22449198.719999999</v>
      </c>
      <c r="J34" s="22">
        <f t="shared" si="1"/>
        <v>4130561.5099999988</v>
      </c>
    </row>
    <row r="35" spans="1:10">
      <c r="A35" s="9" t="s">
        <v>46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1">
        <f t="shared" si="1"/>
        <v>0</v>
      </c>
      <c r="I35" s="21">
        <f t="shared" si="1"/>
        <v>0</v>
      </c>
      <c r="J35" s="22">
        <f t="shared" si="1"/>
        <v>0</v>
      </c>
    </row>
    <row r="36" spans="1:10">
      <c r="A36" s="4" t="s">
        <v>47</v>
      </c>
      <c r="B36" s="26">
        <f>SUM(B34:B35)</f>
        <v>67292406</v>
      </c>
      <c r="C36" s="26">
        <f>SUM(C34,C35)</f>
        <v>0</v>
      </c>
      <c r="D36" s="26">
        <f>SUM(D34:D35)</f>
        <v>67292406</v>
      </c>
      <c r="E36" s="26">
        <f>SUM(E34:E35)</f>
        <v>32045216.27</v>
      </c>
      <c r="F36" s="26">
        <f>SUM(F34:F35)</f>
        <v>9596017.5499999989</v>
      </c>
      <c r="G36" s="26">
        <f>SUM(G34:G35)</f>
        <v>5465456.04</v>
      </c>
      <c r="H36" s="21">
        <f t="shared" si="1"/>
        <v>35247189.730000004</v>
      </c>
      <c r="I36" s="21">
        <f t="shared" si="1"/>
        <v>22449198.719999999</v>
      </c>
      <c r="J36" s="22">
        <f t="shared" si="1"/>
        <v>4130561.5099999988</v>
      </c>
    </row>
    <row r="37" spans="1:10">
      <c r="A37" s="4" t="s">
        <v>48</v>
      </c>
      <c r="B37" s="23">
        <v>0</v>
      </c>
      <c r="C37" s="26">
        <v>0</v>
      </c>
      <c r="D37" s="23">
        <v>0</v>
      </c>
      <c r="E37" s="23">
        <v>0</v>
      </c>
      <c r="F37" s="23">
        <f>H23-F36</f>
        <v>0</v>
      </c>
      <c r="G37" s="23">
        <v>0</v>
      </c>
      <c r="H37" s="21">
        <f>D37-E37</f>
        <v>0</v>
      </c>
      <c r="I37" s="21">
        <v>0</v>
      </c>
      <c r="J37" s="22">
        <v>0</v>
      </c>
    </row>
    <row r="38" spans="1:10">
      <c r="A38" s="4" t="s">
        <v>49</v>
      </c>
      <c r="B38" s="26">
        <f>SUM(B36:B37)</f>
        <v>67292406</v>
      </c>
      <c r="C38" s="26">
        <f>SUM(C36,C37)</f>
        <v>0</v>
      </c>
      <c r="D38" s="26">
        <f>SUM(D36:D37)</f>
        <v>67292406</v>
      </c>
      <c r="E38" s="26">
        <f>SUM(E36:E37)</f>
        <v>32045216.27</v>
      </c>
      <c r="F38" s="26">
        <f>SUM(F36:F37)</f>
        <v>9596017.5499999989</v>
      </c>
      <c r="G38" s="26">
        <f>SUM(G36:G37)</f>
        <v>5465456.04</v>
      </c>
      <c r="H38" s="21">
        <f>D38-E38</f>
        <v>35247189.730000004</v>
      </c>
      <c r="I38" s="21">
        <f>E38-F36</f>
        <v>22449198.719999999</v>
      </c>
      <c r="J38" s="22">
        <f>F36-G38</f>
        <v>4130561.5099999988</v>
      </c>
    </row>
    <row r="40" spans="1:10">
      <c r="C40" s="27"/>
      <c r="I40" s="28"/>
    </row>
    <row r="41" spans="1:10">
      <c r="A41" s="29" t="s">
        <v>50</v>
      </c>
      <c r="B41" s="29"/>
      <c r="C41" s="29"/>
      <c r="D41" s="29"/>
      <c r="E41" s="29"/>
      <c r="F41" s="29"/>
      <c r="I41" s="28"/>
    </row>
    <row r="42" spans="1:10">
      <c r="A42" s="30" t="s">
        <v>51</v>
      </c>
      <c r="B42" s="30"/>
      <c r="C42" s="30"/>
      <c r="D42" s="30"/>
      <c r="E42" s="30"/>
      <c r="F42" s="30"/>
    </row>
    <row r="43" spans="1:10">
      <c r="A43" s="31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2021-03-29T11:18:05Z</dcterms:created>
  <dcterms:modified xsi:type="dcterms:W3CDTF">2021-03-29T11:18:51Z</dcterms:modified>
</cp:coreProperties>
</file>